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<sst xmlns="http://schemas.openxmlformats.org/spreadsheetml/2006/main" count="38" uniqueCount="38">
  <si>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</si>
  <si>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</si>
  <si>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</si>
  <si>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</si>
  <si>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</si>
  <si>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</si>
  <si>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</si>
  <si>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</si>
  <si>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</si>
  <si>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</si>
  <si>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</si>
  <si>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</si>
  <si>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</si>
  <si>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</si>
  <si>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</si>
  <si>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</si>
  <si>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</si>
  <si>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</si>
  <si>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</si>
  <si>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</si>
  <si>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</si>
  <si>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</si>
  <si>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</si>
  <si>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</si>
  <si>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</si>
  <si>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</si>
  <si>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</si>
  <si>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</si>
  <si>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2846,00 - замена доводчика (3 подъезд).</t>
  </si>
  <si>
    <t>855,00 - замена кранов шаровых (3,4 подъезд подвал).                                                                                       1145,00 - установка светильника (1 подъезд).</t>
  </si>
  <si>
    <t>3798,00 - ремонт трубопровода канализации (3 подъезд кухня стояк).</t>
  </si>
  <si>
    <t>917,00 - замена выключателей автомат. (1 этаж).</t>
  </si>
  <si>
    <t xml:space="preserve">1506,00 - замена крана шарового , муфты (подвал).                                                                              62334,00 - ремонт кровли (кв. 141,142).                               2133,00 - ремонт трубопровода ГВС (кв. 24 стояк).                                                                                2091,00 - ремонт трубопровода ХВС (кв.28  стояк).                </t>
  </si>
  <si>
    <t>11748,00 - изготовление и установка козырька над вентшахтой (кв. 105,106).</t>
  </si>
  <si>
    <t>721,00 - замена автомат. выключателя (ВРУ).</t>
  </si>
  <si>
    <t>12800,00 - утепление стеновых панелей (кв. 33).</t>
  </si>
  <si>
    <t>985,00 - замена автомат. выключателей.</t>
  </si>
  <si>
    <t>1572,00 - ремонт трубопровода канализации(кв. 90 кухня).                                                       390000,00 - замена окон из ПВХ в 1,3 подъездах.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</si>
</sst>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H20" sqref="H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2123</v>
      </c>
      <c r="B1" s="18"/>
      <c r="C1" s="18"/>
      <c r="D1" s="18"/>
      <c r="E1" s="18"/>
    </row>
    <row r="2" spans="1:5" ht="41.25" customHeight="1">
      <c r="A2" s="20" t="s">
        <v>26</v>
      </c>
      <c r="B2" s="21"/>
      <c r="C2" s="21"/>
      <c r="D2" s="21"/>
      <c r="E2" s="21"/>
    </row>
    <row r="3" spans="1:5" ht="36.75" customHeight="1">
      <c r="A3" s="19" t="str">
        <f>VLOOKUP(A1,'[1]2021'!$A$1:$AH$102,2,0)</f>
        <v>ул.Черняховского д.60</v>
      </c>
      <c r="B3" s="19"/>
      <c r="C3" s="19"/>
      <c r="D3" s="19"/>
      <c r="E3" s="19"/>
    </row>
    <row r="4" spans="1:5" ht="30.75" customHeight="1">
      <c r="A4" s="23" t="s">
        <v>20</v>
      </c>
      <c r="B4" s="23"/>
      <c r="C4" s="23"/>
      <c r="D4" s="23"/>
      <c r="E4" s="14" t="s">
        <v>18</v>
      </c>
    </row>
    <row r="5" spans="1:5" ht="15.75" customHeight="1">
      <c r="A5" s="24" t="s">
        <v>21</v>
      </c>
      <c r="B5" s="24"/>
      <c r="C5" s="24"/>
      <c r="D5" s="24"/>
      <c r="E5" s="15" t="s">
        <v>22</v>
      </c>
    </row>
    <row r="6" spans="1:5" ht="15" customHeight="1">
      <c r="A6" s="27" t="s">
        <v>17</v>
      </c>
      <c r="B6" s="27"/>
      <c r="C6" s="27"/>
      <c r="D6" s="27"/>
      <c r="E6" s="16">
        <f>VLOOKUP(A1,'[1]2021'!$A$1:$AH$101,3,0)</f>
        <v>7894.5</v>
      </c>
    </row>
    <row r="7" spans="1:5" ht="33" customHeight="1">
      <c r="A7" s="27" t="s">
        <v>27</v>
      </c>
      <c r="B7" s="27"/>
      <c r="C7" s="27"/>
      <c r="D7" s="27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5" t="s">
        <v>24</v>
      </c>
      <c r="B10" s="26"/>
      <c r="C10" s="26"/>
      <c r="D10" s="26"/>
      <c r="E10" s="13">
        <f>VLOOKUP(A1,'[1]2021'!$A$1:$AH$101,4,0)</f>
        <v>703218.5300000001</v>
      </c>
    </row>
    <row r="11" spans="1:5" ht="15.75">
      <c r="A11" s="3">
        <v>1</v>
      </c>
      <c r="B11" s="9" t="s">
        <v>4</v>
      </c>
      <c r="C11" s="5">
        <f>VLOOKUP(A1,'[1]2021'!$A$1:$AH$101,5,0)</f>
        <v>17324.03</v>
      </c>
      <c r="D11" s="5">
        <f>VLOOKUP(A1,'[1]2021'!$A$1:$AH$101,18,0)</f>
        <v>2846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20677.5</v>
      </c>
      <c r="D12" s="5">
        <f>VLOOKUP(A1,'[1]2021'!$A$1:$AH$101,19,0)</f>
        <v>0</v>
      </c>
      <c r="E12" s="7"/>
    </row>
    <row r="13" spans="1:5" ht="47.25">
      <c r="A13" s="3">
        <v>3</v>
      </c>
      <c r="B13" s="9" t="s">
        <v>6</v>
      </c>
      <c r="C13" s="5">
        <f>VLOOKUP(A1,'[1]2021'!$A$1:$AH$101,7,0)</f>
        <v>19564.97</v>
      </c>
      <c r="D13" s="5">
        <f>VLOOKUP(A1,'[1]2021'!$A$1:$AH$101,20,0)</f>
        <v>2000</v>
      </c>
      <c r="E13" s="7" t="s">
        <v>29</v>
      </c>
    </row>
    <row r="14" spans="1:5" ht="31.5">
      <c r="A14" s="3">
        <v>4</v>
      </c>
      <c r="B14" s="9" t="s">
        <v>7</v>
      </c>
      <c r="C14" s="5">
        <f>VLOOKUP(A1,'[1]2021'!$A$1:$AH$101,8,0)</f>
        <v>21535.86</v>
      </c>
      <c r="D14" s="5">
        <f>VLOOKUP(A1,'[1]2021'!$A$1:$AH$101,21,0)</f>
        <v>3798</v>
      </c>
      <c r="E14" s="7" t="s">
        <v>30</v>
      </c>
    </row>
    <row r="15" spans="1:5" ht="31.5">
      <c r="A15" s="3">
        <v>5</v>
      </c>
      <c r="B15" s="9" t="s">
        <v>8</v>
      </c>
      <c r="C15" s="5">
        <f>VLOOKUP(A1,'[1]2021'!$A$1:$AH$101,9,0)</f>
        <v>24383.53</v>
      </c>
      <c r="D15" s="5">
        <f>VLOOKUP(A1,'[1]2021'!$A$1:$AH$101,22,0)</f>
        <v>917</v>
      </c>
      <c r="E15" s="7" t="s">
        <v>31</v>
      </c>
    </row>
    <row r="16" spans="1:5" ht="15.75">
      <c r="A16" s="3">
        <v>6</v>
      </c>
      <c r="B16" s="9" t="s">
        <v>9</v>
      </c>
      <c r="C16" s="5">
        <f>VLOOKUP(A1,'[1]2021'!$A$1:$AH$101,10,0)</f>
        <v>19016.77</v>
      </c>
      <c r="D16" s="5">
        <f>VLOOKUP(A1,'[1]2021'!$A$1:$AH$101,23,0)</f>
        <v>985</v>
      </c>
      <c r="E16" s="7" t="s">
        <v>36</v>
      </c>
    </row>
    <row r="17" spans="1:5" ht="110.25">
      <c r="A17" s="3">
        <v>7</v>
      </c>
      <c r="B17" s="9" t="s">
        <v>10</v>
      </c>
      <c r="C17" s="5">
        <f>VLOOKUP(A1,'[1]2021'!$A$1:$AH$101,11,0)</f>
        <v>22458.420000000002</v>
      </c>
      <c r="D17" s="5">
        <f>VLOOKUP(A1,'[1]2021'!$A$1:$AH$101,24,0)</f>
        <v>68064</v>
      </c>
      <c r="E17" s="7" t="s">
        <v>32</v>
      </c>
    </row>
    <row r="18" spans="1:5" ht="15.75">
      <c r="A18" s="3">
        <v>8</v>
      </c>
      <c r="B18" s="9" t="s">
        <v>11</v>
      </c>
      <c r="C18" s="5">
        <f>VLOOKUP(A1,'[1]2021'!$A$1:$AH$101,12,0)</f>
        <v>18673.4</v>
      </c>
      <c r="D18" s="5">
        <f>VLOOKUP(A1,'[1]2021'!$A$1:$AH$102,25,0)</f>
        <v>0</v>
      </c>
      <c r="E18" s="7"/>
    </row>
    <row r="19" spans="1:5" ht="63">
      <c r="A19" s="3">
        <v>9</v>
      </c>
      <c r="B19" s="9" t="s">
        <v>12</v>
      </c>
      <c r="C19" s="5">
        <f>VLOOKUP(A1,'[1]2021'!$A$1:$AH$101,13,0)</f>
        <v>21583.47</v>
      </c>
      <c r="D19" s="5">
        <f>VLOOKUP(A1,'[1]2021'!$A$1:$AH$101,26,0)</f>
        <v>391572</v>
      </c>
      <c r="E19" s="7" t="s">
        <v>37</v>
      </c>
    </row>
    <row r="20" spans="1:5" ht="31.5">
      <c r="A20" s="3">
        <v>10</v>
      </c>
      <c r="B20" s="9" t="s">
        <v>13</v>
      </c>
      <c r="C20" s="5">
        <f>VLOOKUP(A1,'[1]2021'!$A$1:$AH$101,14,0)</f>
        <v>23419.170000000002</v>
      </c>
      <c r="D20" s="5">
        <f>VLOOKUP(A1,'[1]2021'!$A$1:$AH$101,27,0)</f>
        <v>11748</v>
      </c>
      <c r="E20" s="7" t="s">
        <v>33</v>
      </c>
    </row>
    <row r="21" spans="1:5" ht="15.75">
      <c r="A21" s="3">
        <v>11</v>
      </c>
      <c r="B21" s="9" t="s">
        <v>14</v>
      </c>
      <c r="C21" s="5">
        <f>VLOOKUP(A1,'[1]2021'!$A$1:$AH$101,15,0)</f>
        <v>19343.96</v>
      </c>
      <c r="D21" s="5">
        <f>VLOOKUP(A1,'[1]2021'!$A$1:$AH$101,28,0)</f>
        <v>721</v>
      </c>
      <c r="E21" s="7" t="s">
        <v>34</v>
      </c>
    </row>
    <row r="22" spans="1:5" ht="31.5">
      <c r="A22" s="3">
        <v>12</v>
      </c>
      <c r="B22" s="9" t="s">
        <v>15</v>
      </c>
      <c r="C22" s="5">
        <f>VLOOKUP(A1,'[1]2021'!$A$1:$AH$101,16,0)</f>
        <v>25167.170000000002</v>
      </c>
      <c r="D22" s="5">
        <f>VLOOKUP(A1,'[1]2021'!$A$1:$AH$101,29,0)</f>
        <v>12800</v>
      </c>
      <c r="E22" s="7" t="s">
        <v>35</v>
      </c>
    </row>
    <row r="23" spans="1:5" ht="15.75">
      <c r="A23" s="28" t="s">
        <v>16</v>
      </c>
      <c r="B23" s="29"/>
      <c r="C23" s="6">
        <f>SUM(C11:C22)</f>
        <v>253148.25000000003</v>
      </c>
      <c r="D23" s="6">
        <f>SUM(D11:D22)</f>
        <v>495451</v>
      </c>
      <c r="E23" s="8"/>
    </row>
    <row r="24" spans="1:5" ht="15.75">
      <c r="A24" s="25" t="s">
        <v>25</v>
      </c>
      <c r="B24" s="26"/>
      <c r="C24" s="26"/>
      <c r="D24" s="26"/>
      <c r="E24" s="13">
        <f>E10+C23-D23</f>
        <v>460915.78000000014</v>
      </c>
    </row>
    <row r="28" spans="1:5" ht="18.75">
      <c r="A28" s="22" t="s">
        <v>19</v>
      </c>
      <c r="B28" s="22"/>
      <c r="C28" s="22"/>
      <c r="D28" s="22"/>
      <c r="E28" s="22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22"/>
      <c r="B31" s="22"/>
      <c r="C31" s="22"/>
      <c r="D31" s="22"/>
      <c r="E31" s="22"/>
    </row>
  </sheetData>
  <sheetProtection/>
  <mergeCells count="12">
    <mergeCell ref="A31:E31"/>
    <mergeCell ref="A10:D10"/>
    <mergeCell ref="A24:D24"/>
    <mergeCell ref="A6:D6"/>
    <mergeCell ref="A23:B23"/>
    <mergeCell ref="A7:D7"/>
    <mergeCell ref="B1:E1"/>
    <mergeCell ref="A3:E3"/>
    <mergeCell ref="A2:E2"/>
    <mergeCell ref="A28:E28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2022-03-02T07:58:23Z</dcterms:modified>
  <cp:category/>
  <cp:version/>
  <cp:contentType/>
  <cp:contentStatus/>
</cp:coreProperties>
</file>